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uart/Library/CloudStorage/OneDrive-Personal/Documents/Stuart's Documents/Miniatures Gaming/BattleTech/Force Builder/"/>
    </mc:Choice>
  </mc:AlternateContent>
  <xr:revisionPtr revIDLastSave="0" documentId="13_ncr:1_{CD48A220-CAC5-0E48-9F0C-79F12ACA7951}" xr6:coauthVersionLast="47" xr6:coauthVersionMax="47" xr10:uidLastSave="{00000000-0000-0000-0000-000000000000}"/>
  <bookViews>
    <workbookView xWindow="44800" yWindow="560" windowWidth="38340" windowHeight="20920" xr2:uid="{89A9F63B-0CB1-F948-AAB9-D513D9CC2E86}"/>
  </bookViews>
  <sheets>
    <sheet name="TO&amp;E" sheetId="1" r:id="rId1"/>
    <sheet name="Example" sheetId="7" r:id="rId2"/>
    <sheet name="Skill Multiplier" sheetId="2" r:id="rId3"/>
    <sheet name="Allowed Skills" sheetId="5" r:id="rId4"/>
  </sheets>
  <definedNames>
    <definedName name="MUL" localSheetId="1">#REF!</definedName>
    <definedName name="MU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3" i="7" l="1"/>
  <c r="J13" i="7"/>
  <c r="R12" i="7"/>
  <c r="J12" i="7"/>
  <c r="R11" i="7"/>
  <c r="J11" i="7"/>
  <c r="R10" i="7"/>
  <c r="J10" i="7"/>
  <c r="R9" i="7"/>
  <c r="J9" i="7"/>
  <c r="R8" i="7"/>
  <c r="J8" i="7"/>
  <c r="R7" i="7"/>
  <c r="J7" i="7"/>
  <c r="R6" i="7"/>
  <c r="J6" i="7"/>
  <c r="R5" i="7"/>
  <c r="J5" i="7"/>
  <c r="R4" i="7"/>
  <c r="J4" i="7"/>
  <c r="R3" i="7"/>
  <c r="J3" i="7"/>
  <c r="R2" i="7"/>
  <c r="J2" i="7"/>
  <c r="L15" i="7"/>
  <c r="K15" i="7"/>
  <c r="I15" i="7"/>
  <c r="H15" i="7"/>
  <c r="F15" i="7"/>
  <c r="P13" i="7"/>
  <c r="M13" i="7"/>
  <c r="N13" i="7" s="1"/>
  <c r="P12" i="7"/>
  <c r="M12" i="7"/>
  <c r="N12" i="7" s="1"/>
  <c r="P11" i="7"/>
  <c r="M11" i="7"/>
  <c r="N11" i="7" s="1"/>
  <c r="P10" i="7"/>
  <c r="M10" i="7"/>
  <c r="N10" i="7" s="1"/>
  <c r="Q10" i="7" s="1"/>
  <c r="M9" i="7"/>
  <c r="N9" i="7" s="1"/>
  <c r="N8" i="7"/>
  <c r="M8" i="7"/>
  <c r="M7" i="7"/>
  <c r="N7" i="7" s="1"/>
  <c r="M6" i="7"/>
  <c r="N6" i="7" s="1"/>
  <c r="M5" i="7"/>
  <c r="N5" i="7" s="1"/>
  <c r="M4" i="7"/>
  <c r="N4" i="7" s="1"/>
  <c r="M3" i="7"/>
  <c r="N3" i="7" s="1"/>
  <c r="M2" i="7"/>
  <c r="S10" i="7" l="1"/>
  <c r="M15" i="7"/>
  <c r="Q13" i="7"/>
  <c r="S13" i="7" s="1"/>
  <c r="Q11" i="7"/>
  <c r="S11" i="7" s="1"/>
  <c r="Q12" i="7"/>
  <c r="S12" i="7" s="1"/>
  <c r="N2" i="7"/>
  <c r="P2" i="7" l="1"/>
  <c r="Q2" i="7" s="1"/>
  <c r="P5" i="7"/>
  <c r="Q5" i="7" s="1"/>
  <c r="S5" i="7" s="1"/>
  <c r="N15" i="7"/>
  <c r="P4" i="7"/>
  <c r="Q4" i="7" s="1"/>
  <c r="S4" i="7" s="1"/>
  <c r="P6" i="7"/>
  <c r="Q6" i="7" s="1"/>
  <c r="S6" i="7" s="1"/>
  <c r="P7" i="7"/>
  <c r="Q7" i="7" s="1"/>
  <c r="S7" i="7" s="1"/>
  <c r="P8" i="7"/>
  <c r="Q8" i="7" s="1"/>
  <c r="S8" i="7" s="1"/>
  <c r="P3" i="7"/>
  <c r="Q3" i="7" s="1"/>
  <c r="S3" i="7" s="1"/>
  <c r="P9" i="7"/>
  <c r="Q9" i="7" s="1"/>
  <c r="S9" i="7" s="1"/>
  <c r="Q15" i="7" l="1"/>
  <c r="S2" i="7"/>
  <c r="S15" i="7" s="1"/>
  <c r="S8" i="1"/>
  <c r="S9" i="1"/>
  <c r="S10" i="1"/>
  <c r="S11" i="1"/>
  <c r="S12" i="1"/>
  <c r="S13" i="1"/>
  <c r="R3" i="1"/>
  <c r="R4" i="1"/>
  <c r="R5" i="1"/>
  <c r="R6" i="1"/>
  <c r="R7" i="1"/>
  <c r="R8" i="1"/>
  <c r="R9" i="1"/>
  <c r="R10" i="1"/>
  <c r="R11" i="1"/>
  <c r="R12" i="1"/>
  <c r="R13" i="1"/>
  <c r="R2" i="1"/>
  <c r="J3" i="1"/>
  <c r="J4" i="1"/>
  <c r="J5" i="1"/>
  <c r="J6" i="1"/>
  <c r="J7" i="1"/>
  <c r="J8" i="1"/>
  <c r="J9" i="1"/>
  <c r="J10" i="1"/>
  <c r="J11" i="1"/>
  <c r="J12" i="1"/>
  <c r="J13" i="1"/>
  <c r="J2" i="1"/>
  <c r="K15" i="1"/>
  <c r="P10" i="1"/>
  <c r="P11" i="1"/>
  <c r="P12" i="1"/>
  <c r="P13" i="1"/>
  <c r="M2" i="1"/>
  <c r="N2" i="1" s="1"/>
  <c r="M6" i="1"/>
  <c r="N6" i="1" s="1"/>
  <c r="L15" i="1"/>
  <c r="I15" i="1"/>
  <c r="H15" i="1"/>
  <c r="M3" i="1"/>
  <c r="N3" i="1" s="1"/>
  <c r="M4" i="1"/>
  <c r="N4" i="1" s="1"/>
  <c r="M5" i="1"/>
  <c r="N5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 s="1"/>
  <c r="Q13" i="1" l="1"/>
  <c r="Q11" i="1"/>
  <c r="Q10" i="1"/>
  <c r="Q12" i="1"/>
  <c r="P9" i="1"/>
  <c r="Q9" i="1" s="1"/>
  <c r="P6" i="1"/>
  <c r="Q6" i="1" s="1"/>
  <c r="S6" i="1" s="1"/>
  <c r="P3" i="1"/>
  <c r="Q3" i="1" s="1"/>
  <c r="S3" i="1" s="1"/>
  <c r="F15" i="1"/>
  <c r="M15" i="1"/>
  <c r="P2" i="1" l="1"/>
  <c r="Q2" i="1" s="1"/>
  <c r="S2" i="1" s="1"/>
  <c r="P7" i="1"/>
  <c r="Q7" i="1" s="1"/>
  <c r="S7" i="1" s="1"/>
  <c r="P5" i="1"/>
  <c r="Q5" i="1" s="1"/>
  <c r="S5" i="1" s="1"/>
  <c r="P8" i="1"/>
  <c r="Q8" i="1" s="1"/>
  <c r="N15" i="1"/>
  <c r="P4" i="1"/>
  <c r="Q4" i="1" s="1"/>
  <c r="S4" i="1" s="1"/>
  <c r="Q15" i="1" l="1"/>
  <c r="S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samarsh</author>
  </authors>
  <commentList>
    <comment ref="L1" authorId="0" shapeId="0" xr:uid="{3B2BA984-4A33-4D71-ABDF-EE80248B7217}">
      <text>
        <r>
          <rPr>
            <b/>
            <sz val="9"/>
            <color rgb="FF000000"/>
            <rFont val="Tahoma"/>
            <family val="2"/>
          </rPr>
          <t>C3i and C3 Master have TAG by default</t>
        </r>
      </text>
    </comment>
    <comment ref="M1" authorId="0" shapeId="0" xr:uid="{0598A3E5-17CB-4870-A174-F47F3129014F}">
      <text>
        <r>
          <rPr>
            <b/>
            <sz val="9"/>
            <color rgb="FF000000"/>
            <rFont val="Tahoma"/>
            <family val="2"/>
          </rPr>
          <t>Each unit with TAG adds the total BV of all guided munitions BV in the force</t>
        </r>
      </text>
    </comment>
    <comment ref="O1" authorId="0" shapeId="0" xr:uid="{6D216F0E-BE05-44DE-A227-60193421DC95}">
      <text>
        <r>
          <rPr>
            <b/>
            <sz val="9"/>
            <color rgb="FF000000"/>
            <rFont val="Tahoma"/>
            <family val="2"/>
          </rPr>
          <t xml:space="preserve">Lance A
</t>
        </r>
        <r>
          <rPr>
            <b/>
            <sz val="9"/>
            <color rgb="FF000000"/>
            <rFont val="Tahoma"/>
            <family val="2"/>
          </rPr>
          <t xml:space="preserve">Lance B
</t>
        </r>
        <r>
          <rPr>
            <b/>
            <sz val="9"/>
            <color rgb="FF000000"/>
            <rFont val="Tahoma"/>
            <family val="2"/>
          </rPr>
          <t xml:space="preserve">Lance C
</t>
        </r>
        <r>
          <rPr>
            <b/>
            <sz val="9"/>
            <color rgb="FF000000"/>
            <rFont val="Tahoma"/>
            <family val="2"/>
          </rPr>
          <t xml:space="preserve">Company
</t>
        </r>
        <r>
          <rPr>
            <b/>
            <sz val="9"/>
            <color rgb="FF000000"/>
            <rFont val="Tahoma"/>
            <family val="2"/>
          </rPr>
          <t>Level II (C3i)</t>
        </r>
      </text>
    </comment>
    <comment ref="P1" authorId="0" shapeId="0" xr:uid="{D2A68A0A-54B1-40D6-BA97-07D5B5E9E8E2}">
      <text>
        <r>
          <rPr>
            <b/>
            <sz val="9"/>
            <color rgb="FF000000"/>
            <rFont val="Tahoma"/>
            <family val="2"/>
          </rPr>
          <t xml:space="preserve">C3 Cost is 5% of the total BV of all networked units in that network
</t>
        </r>
      </text>
    </comment>
    <comment ref="S1" authorId="0" shapeId="0" xr:uid="{C40C6C53-3F28-40D3-B176-F8C19F643E63}">
      <text>
        <r>
          <rPr>
            <b/>
            <sz val="9"/>
            <color indexed="81"/>
            <rFont val="Tahoma"/>
            <family val="2"/>
          </rPr>
          <t>Final BV = Skill Multiplier * (Base BV + TAG BV Cost + C3 BV Cost)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samarsh</author>
  </authors>
  <commentList>
    <comment ref="L1" authorId="0" shapeId="0" xr:uid="{86671D64-E549-B74C-AA4A-33F277EABEB6}">
      <text>
        <r>
          <rPr>
            <b/>
            <sz val="9"/>
            <color indexed="81"/>
            <rFont val="Tahoma"/>
            <family val="2"/>
          </rPr>
          <t>C3i and C3 Master have TAG by default</t>
        </r>
      </text>
    </comment>
    <comment ref="M1" authorId="0" shapeId="0" xr:uid="{2EACA53C-E056-E348-A60B-993C47B1B5D1}">
      <text>
        <r>
          <rPr>
            <b/>
            <sz val="9"/>
            <color rgb="FF000000"/>
            <rFont val="Tahoma"/>
            <family val="2"/>
          </rPr>
          <t>Each unit with TAG adds the total BV of all guided munitions BV in the force</t>
        </r>
      </text>
    </comment>
    <comment ref="O1" authorId="0" shapeId="0" xr:uid="{86E7D1AA-61CA-3C42-B9AE-7170BE7C871F}">
      <text>
        <r>
          <rPr>
            <b/>
            <sz val="9"/>
            <color rgb="FF000000"/>
            <rFont val="Tahoma"/>
            <family val="2"/>
          </rPr>
          <t xml:space="preserve">Lance A
</t>
        </r>
        <r>
          <rPr>
            <b/>
            <sz val="9"/>
            <color rgb="FF000000"/>
            <rFont val="Tahoma"/>
            <family val="2"/>
          </rPr>
          <t xml:space="preserve">Lance B
</t>
        </r>
        <r>
          <rPr>
            <b/>
            <sz val="9"/>
            <color rgb="FF000000"/>
            <rFont val="Tahoma"/>
            <family val="2"/>
          </rPr>
          <t xml:space="preserve">Lance C
</t>
        </r>
        <r>
          <rPr>
            <b/>
            <sz val="9"/>
            <color rgb="FF000000"/>
            <rFont val="Tahoma"/>
            <family val="2"/>
          </rPr>
          <t xml:space="preserve">Company
</t>
        </r>
        <r>
          <rPr>
            <b/>
            <sz val="9"/>
            <color rgb="FF000000"/>
            <rFont val="Tahoma"/>
            <family val="2"/>
          </rPr>
          <t>Level II (C3i)</t>
        </r>
      </text>
    </comment>
    <comment ref="P1" authorId="0" shapeId="0" xr:uid="{56A522F3-2C14-F74A-A319-43F9F2C38D2B}">
      <text>
        <r>
          <rPr>
            <b/>
            <sz val="9"/>
            <color rgb="FF000000"/>
            <rFont val="Tahoma"/>
            <family val="2"/>
          </rPr>
          <t xml:space="preserve">C3 Cost is 5% of the total BV of all networked units in that network
</t>
        </r>
      </text>
    </comment>
    <comment ref="S1" authorId="0" shapeId="0" xr:uid="{4789638D-A019-8E4B-AF31-074D679E0782}">
      <text>
        <r>
          <rPr>
            <b/>
            <sz val="9"/>
            <color rgb="FF000000"/>
            <rFont val="Tahoma"/>
            <family val="2"/>
          </rPr>
          <t>Final BV = Skill Multiplier * (Base BV + TAG BV Cost + C3 BV Cost)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samarsh</author>
  </authors>
  <commentList>
    <comment ref="D1" authorId="0" shapeId="0" xr:uid="{C745D6A7-14F5-4EFE-836B-E7A166AF68E7}">
      <text>
        <r>
          <rPr>
            <b/>
            <sz val="9"/>
            <color indexed="81"/>
            <rFont val="Tahoma"/>
            <family val="2"/>
          </rPr>
          <t>Lowest value between Gunnery or Piloting (-1)</t>
        </r>
      </text>
    </comment>
  </commentList>
</comments>
</file>

<file path=xl/sharedStrings.xml><?xml version="1.0" encoding="utf-8"?>
<sst xmlns="http://schemas.openxmlformats.org/spreadsheetml/2006/main" count="188" uniqueCount="92">
  <si>
    <t>Gunnery</t>
  </si>
  <si>
    <t>MechWarrior/Pilot</t>
  </si>
  <si>
    <t>Base BV Cost</t>
  </si>
  <si>
    <t>Skill Multiplier</t>
  </si>
  <si>
    <t>Notes</t>
  </si>
  <si>
    <t>Piloting / AntiMech</t>
  </si>
  <si>
    <t>Guided Munitions BV</t>
  </si>
  <si>
    <t>TAG BV Cost</t>
  </si>
  <si>
    <t>Total Base BV</t>
  </si>
  <si>
    <t>Total Guided Munitions BV</t>
  </si>
  <si>
    <t>TAG Y/N</t>
  </si>
  <si>
    <t>Role</t>
  </si>
  <si>
    <t>Piloting</t>
  </si>
  <si>
    <t>Average</t>
  </si>
  <si>
    <t>No</t>
  </si>
  <si>
    <t>N</t>
  </si>
  <si>
    <t>Unit</t>
  </si>
  <si>
    <t>Y</t>
  </si>
  <si>
    <t>C3 BV Cost</t>
  </si>
  <si>
    <t>Ton</t>
  </si>
  <si>
    <t>Tech Base</t>
  </si>
  <si>
    <t>Type</t>
  </si>
  <si>
    <t>Specialist Ammo</t>
  </si>
  <si>
    <t>Training</t>
  </si>
  <si>
    <t>Heroic</t>
  </si>
  <si>
    <t>Legendary</t>
  </si>
  <si>
    <t>Elite</t>
  </si>
  <si>
    <t>Veteran</t>
  </si>
  <si>
    <t>Regular</t>
  </si>
  <si>
    <t>Green</t>
  </si>
  <si>
    <t>Very Green</t>
  </si>
  <si>
    <t>Civillian</t>
  </si>
  <si>
    <t xml:space="preserve">C3 Network </t>
  </si>
  <si>
    <t>Lance A</t>
  </si>
  <si>
    <t>Lance B</t>
  </si>
  <si>
    <t>Lance C</t>
  </si>
  <si>
    <t>Company</t>
  </si>
  <si>
    <t>C3 Network Types</t>
  </si>
  <si>
    <t>Skill</t>
  </si>
  <si>
    <t>Notes: Grey cells are formula.  White cells are for manual input</t>
  </si>
  <si>
    <t>Base TAG BV Cost</t>
  </si>
  <si>
    <t>TAG Adjusted BV</t>
  </si>
  <si>
    <t>C3 Adjusted Cost</t>
  </si>
  <si>
    <t>Skill Adjusted Final BV</t>
  </si>
  <si>
    <t>Total C3 Adjusted   BV</t>
  </si>
  <si>
    <t>Total Skill Adjusted BV</t>
  </si>
  <si>
    <t>Total TAG Adjusted BV</t>
  </si>
  <si>
    <t>Level II β  (C3i)</t>
  </si>
  <si>
    <t>Level II α  (C3i)</t>
  </si>
  <si>
    <t>Sunder SD1-OB</t>
  </si>
  <si>
    <t>Inner Sphere</t>
  </si>
  <si>
    <t>BattleMech</t>
  </si>
  <si>
    <t>Brawler</t>
  </si>
  <si>
    <t>Tai-i Sondre Fiskå</t>
  </si>
  <si>
    <t>Semi Guided LRM 20 (1 tons/23 BV), Semi Guided LRM 10 (1 Ton/11 BV)</t>
  </si>
  <si>
    <t>C3 Master (Comapany). C3 Master (Lance Newtork A).</t>
  </si>
  <si>
    <t>Black Hawk-KU BHKU-OX</t>
  </si>
  <si>
    <t>Skirmisher</t>
  </si>
  <si>
    <t>Kai-xi Hsi</t>
  </si>
  <si>
    <t>C3 Slave [A]</t>
  </si>
  <si>
    <t>Blackjack NJ2-OB</t>
  </si>
  <si>
    <t>Sniper</t>
  </si>
  <si>
    <t>Geoffrey Rippel</t>
  </si>
  <si>
    <t>Artemis LRM 10</t>
  </si>
  <si>
    <t>Raptor RTX1-OD</t>
  </si>
  <si>
    <t>Striker</t>
  </si>
  <si>
    <t>Juan Pingarrón</t>
  </si>
  <si>
    <t>Avatar AV1-OC</t>
  </si>
  <si>
    <t>Chu-i Destinie Khaled</t>
  </si>
  <si>
    <t>Semi Guided LRM 10 (1 Tons/11 BV)</t>
  </si>
  <si>
    <t>C3 Master (Lance Network B)</t>
  </si>
  <si>
    <t>Firestarter FS9-OC</t>
  </si>
  <si>
    <t>Missile Boat</t>
  </si>
  <si>
    <t>Tisha Carver</t>
  </si>
  <si>
    <t>Semi Guided LRM 10 (1 Tons/11 BV )</t>
  </si>
  <si>
    <t>C3 Spave [B]</t>
  </si>
  <si>
    <t>Strider SR1-OD</t>
  </si>
  <si>
    <t>Adaira Watson</t>
  </si>
  <si>
    <t>Owens OW-1A</t>
  </si>
  <si>
    <t>Joe Wada</t>
  </si>
  <si>
    <t>Kage Light Battle Armor (Sqd4)</t>
  </si>
  <si>
    <t>Battle Armor</t>
  </si>
  <si>
    <t>Scout</t>
  </si>
  <si>
    <t>Virginia Carlsson</t>
  </si>
  <si>
    <t>Mounted on Raptor</t>
  </si>
  <si>
    <t>Nisma bin Amid</t>
  </si>
  <si>
    <t>Mounted on Black Hawk-KU</t>
  </si>
  <si>
    <t>Mary Koutek</t>
  </si>
  <si>
    <t>Mounted on Strider</t>
  </si>
  <si>
    <t>Lucja Mohanty</t>
  </si>
  <si>
    <t>Mounted on Owens</t>
  </si>
  <si>
    <r>
      <rPr>
        <b/>
        <sz val="12"/>
        <color theme="1"/>
        <rFont val="Calibri"/>
        <family val="2"/>
        <scheme val="minor"/>
      </rPr>
      <t>Guided Munitions BV Cost</t>
    </r>
    <r>
      <rPr>
        <sz val="12"/>
        <color theme="1"/>
        <rFont val="Calibri"/>
        <family val="2"/>
        <scheme val="minor"/>
      </rPr>
      <t>. Semi Guided LRMs: LRM 5 (6 BV), LRM 10 (11 BV), LRM 15 (17 BV), LRM 20 (23 BV). MML3 (4BV), MML5 (6BV), MML7 (8BV), MML9 (11BV), Arrow IV Homing (30 BV)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</si>
</sst>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 applyProtection="1">
      <alignment horizontal="left" vertical="top"/>
      <protection locked="0"/>
    </xf>
    <xf numFmtId="0" fontId="0" fillId="0" borderId="3" xfId="0" applyBorder="1" applyAlignment="1" applyProtection="1">
      <alignment horizontal="left" vertical="top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0" fontId="0" fillId="0" borderId="6" xfId="0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left" vertical="top" wrapText="1"/>
      <protection locked="0"/>
    </xf>
    <xf numFmtId="0" fontId="0" fillId="0" borderId="8" xfId="0" applyBorder="1" applyAlignment="1" applyProtection="1">
      <alignment horizontal="left" vertical="top" wrapText="1"/>
      <protection locked="0"/>
    </xf>
    <xf numFmtId="0" fontId="0" fillId="0" borderId="9" xfId="0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192EB-0EA9-BC44-A740-D2F9C899D07C}">
  <dimension ref="A1:U15"/>
  <sheetViews>
    <sheetView tabSelected="1" zoomScale="110" zoomScaleNormal="110" workbookViewId="0">
      <selection activeCell="M3" sqref="M3"/>
    </sheetView>
  </sheetViews>
  <sheetFormatPr baseColWidth="10" defaultColWidth="11.1640625" defaultRowHeight="16" x14ac:dyDescent="0.2"/>
  <cols>
    <col min="1" max="1" width="26.83203125" bestFit="1" customWidth="1"/>
    <col min="2" max="2" width="21.1640625" customWidth="1"/>
    <col min="3" max="3" width="14.83203125" customWidth="1"/>
    <col min="4" max="4" width="4.1640625" style="1" bestFit="1" customWidth="1"/>
    <col min="5" max="5" width="14.83203125" style="1" customWidth="1"/>
    <col min="6" max="6" width="7.83203125" style="1" customWidth="1"/>
    <col min="7" max="7" width="19.6640625" style="1" customWidth="1"/>
    <col min="8" max="8" width="8.33203125" style="1" customWidth="1"/>
    <col min="9" max="9" width="8.83203125" style="1" customWidth="1"/>
    <col min="10" max="10" width="9.83203125" style="1" customWidth="1"/>
    <col min="11" max="11" width="9.33203125" style="1" customWidth="1"/>
    <col min="12" max="12" width="6.6640625" style="1" customWidth="1"/>
    <col min="13" max="13" width="7.6640625" style="1" customWidth="1"/>
    <col min="14" max="14" width="8.6640625" style="1" customWidth="1"/>
    <col min="15" max="15" width="9.5" style="1" bestFit="1" customWidth="1"/>
    <col min="16" max="17" width="9" style="1" customWidth="1"/>
    <col min="18" max="18" width="9.33203125" style="1" customWidth="1"/>
    <col min="19" max="19" width="10.5" style="1" customWidth="1"/>
    <col min="20" max="20" width="34.6640625" style="1" customWidth="1"/>
    <col min="21" max="21" width="34" style="2" customWidth="1"/>
  </cols>
  <sheetData>
    <row r="1" spans="1:21" ht="51" x14ac:dyDescent="0.2">
      <c r="A1" s="14" t="s">
        <v>16</v>
      </c>
      <c r="B1" s="14" t="s">
        <v>20</v>
      </c>
      <c r="C1" s="14" t="s">
        <v>21</v>
      </c>
      <c r="D1" s="15" t="s">
        <v>19</v>
      </c>
      <c r="E1" s="15" t="s">
        <v>11</v>
      </c>
      <c r="F1" s="15" t="s">
        <v>2</v>
      </c>
      <c r="G1" s="15" t="s">
        <v>1</v>
      </c>
      <c r="H1" s="15" t="s">
        <v>0</v>
      </c>
      <c r="I1" s="15" t="s">
        <v>5</v>
      </c>
      <c r="J1" s="15" t="s">
        <v>23</v>
      </c>
      <c r="K1" s="15" t="s">
        <v>6</v>
      </c>
      <c r="L1" s="15" t="s">
        <v>10</v>
      </c>
      <c r="M1" s="15" t="s">
        <v>7</v>
      </c>
      <c r="N1" s="15" t="s">
        <v>41</v>
      </c>
      <c r="O1" s="15" t="s">
        <v>32</v>
      </c>
      <c r="P1" s="15" t="s">
        <v>18</v>
      </c>
      <c r="Q1" s="15" t="s">
        <v>42</v>
      </c>
      <c r="R1" s="15" t="s">
        <v>3</v>
      </c>
      <c r="S1" s="15" t="s">
        <v>43</v>
      </c>
      <c r="T1" s="14" t="s">
        <v>22</v>
      </c>
      <c r="U1" s="15" t="s">
        <v>4</v>
      </c>
    </row>
    <row r="2" spans="1:21" x14ac:dyDescent="0.2">
      <c r="A2" s="6"/>
      <c r="B2" s="6"/>
      <c r="C2" s="6"/>
      <c r="D2" s="7"/>
      <c r="E2" s="7"/>
      <c r="F2" s="7"/>
      <c r="G2" s="6"/>
      <c r="H2" s="7"/>
      <c r="I2" s="7"/>
      <c r="J2" s="3" t="str">
        <f>IF(A2="","",VLOOKUP(MIN(H2,(I2-1)),'Allowed Skills'!D$2:E$10,2,FALSE))</f>
        <v/>
      </c>
      <c r="K2" s="7"/>
      <c r="L2" s="7" t="s">
        <v>15</v>
      </c>
      <c r="M2" s="3" t="str">
        <f t="shared" ref="M2:M13" si="0">IF(L2="Y",SUM(K$2:K$13),"0")</f>
        <v>0</v>
      </c>
      <c r="N2" s="3">
        <f t="shared" ref="N2:N13" si="1">F2+M2</f>
        <v>0</v>
      </c>
      <c r="O2" s="7"/>
      <c r="P2" s="3">
        <f t="shared" ref="P2:P13" si="2">ROUND(0.05*SUMIF(O$2:O$13,O2,N$2:N$13),0)</f>
        <v>0</v>
      </c>
      <c r="Q2" s="3">
        <f>P2+N2</f>
        <v>0</v>
      </c>
      <c r="R2" s="3" t="str">
        <f>IF(A2="","",VLOOKUP(H2,'Skill Multiplier'!$A$1:$J$10,I2+2))</f>
        <v/>
      </c>
      <c r="S2" s="3" t="str">
        <f t="shared" ref="S2:S13" si="3">IF(A2="","",ROUND(Q2*R2,0))</f>
        <v/>
      </c>
      <c r="T2" s="13"/>
      <c r="U2" s="8"/>
    </row>
    <row r="3" spans="1:21" x14ac:dyDescent="0.2">
      <c r="A3" s="6"/>
      <c r="B3" s="6"/>
      <c r="C3" s="6"/>
      <c r="D3" s="7"/>
      <c r="E3" s="7"/>
      <c r="F3" s="7"/>
      <c r="G3" s="6"/>
      <c r="H3" s="7"/>
      <c r="I3" s="7"/>
      <c r="J3" s="3" t="str">
        <f>IF(A3="","",VLOOKUP(MIN(H3,(I3-1)),'Allowed Skills'!D$2:E$10,2,FALSE))</f>
        <v/>
      </c>
      <c r="K3" s="7"/>
      <c r="L3" s="7" t="s">
        <v>15</v>
      </c>
      <c r="M3" s="3" t="str">
        <f t="shared" si="0"/>
        <v>0</v>
      </c>
      <c r="N3" s="3">
        <f t="shared" si="1"/>
        <v>0</v>
      </c>
      <c r="O3" s="7"/>
      <c r="P3" s="3">
        <f t="shared" si="2"/>
        <v>0</v>
      </c>
      <c r="Q3" s="3">
        <f t="shared" ref="Q3:Q13" si="4">P3+N3</f>
        <v>0</v>
      </c>
      <c r="R3" s="3" t="str">
        <f>IF(A3="","",VLOOKUP(H3,'Skill Multiplier'!$A$1:$J$10,I3+2))</f>
        <v/>
      </c>
      <c r="S3" s="3" t="str">
        <f t="shared" si="3"/>
        <v/>
      </c>
      <c r="T3" s="13"/>
      <c r="U3" s="8"/>
    </row>
    <row r="4" spans="1:21" x14ac:dyDescent="0.2">
      <c r="A4" s="6"/>
      <c r="B4" s="6"/>
      <c r="C4" s="6"/>
      <c r="D4" s="7"/>
      <c r="E4" s="7"/>
      <c r="F4" s="7"/>
      <c r="G4" s="6"/>
      <c r="H4" s="7"/>
      <c r="I4" s="7"/>
      <c r="J4" s="3" t="str">
        <f>IF(A4="","",VLOOKUP(MIN(H4,(I4-1)),'Allowed Skills'!D$2:E$10,2,FALSE))</f>
        <v/>
      </c>
      <c r="K4" s="7"/>
      <c r="L4" s="7" t="s">
        <v>15</v>
      </c>
      <c r="M4" s="3" t="str">
        <f t="shared" si="0"/>
        <v>0</v>
      </c>
      <c r="N4" s="3">
        <f t="shared" si="1"/>
        <v>0</v>
      </c>
      <c r="O4" s="7"/>
      <c r="P4" s="3">
        <f t="shared" si="2"/>
        <v>0</v>
      </c>
      <c r="Q4" s="3">
        <f t="shared" si="4"/>
        <v>0</v>
      </c>
      <c r="R4" s="3" t="str">
        <f>IF(A4="","",VLOOKUP(H4,'Skill Multiplier'!$A$1:$J$10,I4+2))</f>
        <v/>
      </c>
      <c r="S4" s="3" t="str">
        <f t="shared" si="3"/>
        <v/>
      </c>
      <c r="T4" s="13"/>
      <c r="U4" s="8"/>
    </row>
    <row r="5" spans="1:21" x14ac:dyDescent="0.2">
      <c r="A5" s="6"/>
      <c r="B5" s="6"/>
      <c r="C5" s="6"/>
      <c r="D5" s="7"/>
      <c r="E5" s="7"/>
      <c r="F5" s="7"/>
      <c r="G5" s="6"/>
      <c r="H5" s="7"/>
      <c r="I5" s="7"/>
      <c r="J5" s="3" t="str">
        <f>IF(A5="","",VLOOKUP(MIN(H5,(I5-1)),'Allowed Skills'!D$2:E$10,2,FALSE))</f>
        <v/>
      </c>
      <c r="K5" s="7"/>
      <c r="L5" s="7" t="s">
        <v>15</v>
      </c>
      <c r="M5" s="3" t="str">
        <f t="shared" si="0"/>
        <v>0</v>
      </c>
      <c r="N5" s="3">
        <f t="shared" si="1"/>
        <v>0</v>
      </c>
      <c r="O5" s="7"/>
      <c r="P5" s="3">
        <f t="shared" si="2"/>
        <v>0</v>
      </c>
      <c r="Q5" s="3">
        <f t="shared" si="4"/>
        <v>0</v>
      </c>
      <c r="R5" s="3" t="str">
        <f>IF(A5="","",VLOOKUP(H5,'Skill Multiplier'!$A$1:$J$10,I5+2))</f>
        <v/>
      </c>
      <c r="S5" s="3" t="str">
        <f t="shared" si="3"/>
        <v/>
      </c>
      <c r="T5" s="13"/>
      <c r="U5" s="8"/>
    </row>
    <row r="6" spans="1:21" x14ac:dyDescent="0.2">
      <c r="A6" s="6"/>
      <c r="B6" s="6"/>
      <c r="C6" s="6"/>
      <c r="D6" s="7"/>
      <c r="E6" s="7"/>
      <c r="F6" s="7"/>
      <c r="G6" s="6"/>
      <c r="H6" s="7"/>
      <c r="I6" s="7"/>
      <c r="J6" s="3" t="str">
        <f>IF(A6="","",VLOOKUP(MIN(H6,(I6-1)),'Allowed Skills'!D$2:E$10,2,FALSE))</f>
        <v/>
      </c>
      <c r="K6" s="7"/>
      <c r="L6" s="7" t="s">
        <v>15</v>
      </c>
      <c r="M6" s="3" t="str">
        <f t="shared" si="0"/>
        <v>0</v>
      </c>
      <c r="N6" s="3">
        <f t="shared" si="1"/>
        <v>0</v>
      </c>
      <c r="O6" s="7"/>
      <c r="P6" s="3">
        <f t="shared" si="2"/>
        <v>0</v>
      </c>
      <c r="Q6" s="3">
        <f t="shared" si="4"/>
        <v>0</v>
      </c>
      <c r="R6" s="3" t="str">
        <f>IF(A6="","",VLOOKUP(H6,'Skill Multiplier'!$A$1:$J$10,I6+2))</f>
        <v/>
      </c>
      <c r="S6" s="3" t="str">
        <f t="shared" si="3"/>
        <v/>
      </c>
      <c r="T6" s="13"/>
      <c r="U6" s="8"/>
    </row>
    <row r="7" spans="1:21" x14ac:dyDescent="0.2">
      <c r="A7" s="6"/>
      <c r="B7" s="6"/>
      <c r="C7" s="6"/>
      <c r="D7" s="7"/>
      <c r="E7" s="7"/>
      <c r="F7" s="7"/>
      <c r="G7" s="6"/>
      <c r="H7" s="7"/>
      <c r="I7" s="7"/>
      <c r="J7" s="3" t="str">
        <f>IF(A7="","",VLOOKUP(MIN(H7,(I7-1)),'Allowed Skills'!D$2:E$10,2,FALSE))</f>
        <v/>
      </c>
      <c r="K7" s="7"/>
      <c r="L7" s="7" t="s">
        <v>15</v>
      </c>
      <c r="M7" s="3" t="str">
        <f t="shared" si="0"/>
        <v>0</v>
      </c>
      <c r="N7" s="3">
        <f t="shared" si="1"/>
        <v>0</v>
      </c>
      <c r="O7" s="7"/>
      <c r="P7" s="3">
        <f t="shared" si="2"/>
        <v>0</v>
      </c>
      <c r="Q7" s="3">
        <f t="shared" si="4"/>
        <v>0</v>
      </c>
      <c r="R7" s="3" t="str">
        <f>IF(A7="","",VLOOKUP(H7,'Skill Multiplier'!$A$1:$J$10,I7+2))</f>
        <v/>
      </c>
      <c r="S7" s="3" t="str">
        <f t="shared" si="3"/>
        <v/>
      </c>
      <c r="T7" s="13"/>
      <c r="U7" s="8"/>
    </row>
    <row r="8" spans="1:21" x14ac:dyDescent="0.2">
      <c r="A8" s="6"/>
      <c r="B8" s="6"/>
      <c r="C8" s="6"/>
      <c r="D8" s="7"/>
      <c r="E8" s="7"/>
      <c r="F8" s="7"/>
      <c r="G8" s="6"/>
      <c r="H8" s="7"/>
      <c r="I8" s="7"/>
      <c r="J8" s="3" t="str">
        <f>IF(A8="","",VLOOKUP(MIN(H8,(I8-1)),'Allowed Skills'!D$2:E$10,2,FALSE))</f>
        <v/>
      </c>
      <c r="K8" s="7"/>
      <c r="L8" s="7" t="s">
        <v>15</v>
      </c>
      <c r="M8" s="3" t="str">
        <f t="shared" si="0"/>
        <v>0</v>
      </c>
      <c r="N8" s="3">
        <f t="shared" si="1"/>
        <v>0</v>
      </c>
      <c r="O8" s="7"/>
      <c r="P8" s="3">
        <f t="shared" si="2"/>
        <v>0</v>
      </c>
      <c r="Q8" s="3">
        <f t="shared" si="4"/>
        <v>0</v>
      </c>
      <c r="R8" s="3" t="str">
        <f>IF(A8="","",VLOOKUP(H8,'Skill Multiplier'!$A$1:$J$10,I8+2))</f>
        <v/>
      </c>
      <c r="S8" s="3" t="str">
        <f t="shared" si="3"/>
        <v/>
      </c>
      <c r="T8" s="13"/>
      <c r="U8" s="8"/>
    </row>
    <row r="9" spans="1:21" x14ac:dyDescent="0.2">
      <c r="A9" s="6"/>
      <c r="B9" s="6"/>
      <c r="C9" s="6"/>
      <c r="D9" s="7"/>
      <c r="E9" s="7"/>
      <c r="F9" s="7"/>
      <c r="G9" s="6"/>
      <c r="H9" s="7"/>
      <c r="I9" s="7"/>
      <c r="J9" s="3" t="str">
        <f>IF(A9="","",VLOOKUP(MIN(H9,(I9-1)),'Allowed Skills'!D$2:E$10,2,FALSE))</f>
        <v/>
      </c>
      <c r="K9" s="7"/>
      <c r="L9" s="7" t="s">
        <v>15</v>
      </c>
      <c r="M9" s="3" t="str">
        <f t="shared" si="0"/>
        <v>0</v>
      </c>
      <c r="N9" s="3">
        <f t="shared" si="1"/>
        <v>0</v>
      </c>
      <c r="O9" s="7"/>
      <c r="P9" s="3">
        <f t="shared" si="2"/>
        <v>0</v>
      </c>
      <c r="Q9" s="3">
        <f t="shared" si="4"/>
        <v>0</v>
      </c>
      <c r="R9" s="3" t="str">
        <f>IF(A9="","",VLOOKUP(H9,'Skill Multiplier'!$A$1:$J$10,I9+2))</f>
        <v/>
      </c>
      <c r="S9" s="3" t="str">
        <f t="shared" si="3"/>
        <v/>
      </c>
      <c r="T9" s="13"/>
      <c r="U9" s="8"/>
    </row>
    <row r="10" spans="1:21" x14ac:dyDescent="0.2">
      <c r="A10" s="6"/>
      <c r="B10" s="6"/>
      <c r="C10" s="6"/>
      <c r="D10" s="7"/>
      <c r="E10" s="7"/>
      <c r="F10" s="7"/>
      <c r="G10" s="6"/>
      <c r="H10" s="7"/>
      <c r="I10" s="7"/>
      <c r="J10" s="3" t="str">
        <f>IF(A10="","",VLOOKUP(MIN(H10,(I10-1)),'Allowed Skills'!D$2:E$10,2,FALSE))</f>
        <v/>
      </c>
      <c r="K10" s="7"/>
      <c r="L10" s="7" t="s">
        <v>15</v>
      </c>
      <c r="M10" s="3" t="str">
        <f t="shared" si="0"/>
        <v>0</v>
      </c>
      <c r="N10" s="3">
        <f t="shared" si="1"/>
        <v>0</v>
      </c>
      <c r="O10" s="7"/>
      <c r="P10" s="3">
        <f t="shared" si="2"/>
        <v>0</v>
      </c>
      <c r="Q10" s="3">
        <f t="shared" si="4"/>
        <v>0</v>
      </c>
      <c r="R10" s="3" t="str">
        <f>IF(A10="","",VLOOKUP(H10,'Skill Multiplier'!$A$1:$J$10,I10+2))</f>
        <v/>
      </c>
      <c r="S10" s="3" t="str">
        <f t="shared" si="3"/>
        <v/>
      </c>
      <c r="T10" s="13"/>
      <c r="U10" s="8"/>
    </row>
    <row r="11" spans="1:21" x14ac:dyDescent="0.2">
      <c r="A11" s="6"/>
      <c r="B11" s="6"/>
      <c r="C11" s="6"/>
      <c r="D11" s="7"/>
      <c r="E11" s="7"/>
      <c r="F11" s="7"/>
      <c r="G11" s="6"/>
      <c r="H11" s="7"/>
      <c r="I11" s="7"/>
      <c r="J11" s="3" t="str">
        <f>IF(A11="","",VLOOKUP(MIN(H11,(I11-1)),'Allowed Skills'!D$2:E$10,2,FALSE))</f>
        <v/>
      </c>
      <c r="K11" s="7"/>
      <c r="L11" s="7" t="s">
        <v>15</v>
      </c>
      <c r="M11" s="3" t="str">
        <f t="shared" si="0"/>
        <v>0</v>
      </c>
      <c r="N11" s="3">
        <f t="shared" si="1"/>
        <v>0</v>
      </c>
      <c r="O11" s="7"/>
      <c r="P11" s="3">
        <f t="shared" si="2"/>
        <v>0</v>
      </c>
      <c r="Q11" s="3">
        <f t="shared" si="4"/>
        <v>0</v>
      </c>
      <c r="R11" s="3" t="str">
        <f>IF(A11="","",VLOOKUP(H11,'Skill Multiplier'!$A$1:$J$10,I11+2))</f>
        <v/>
      </c>
      <c r="S11" s="3" t="str">
        <f t="shared" si="3"/>
        <v/>
      </c>
      <c r="T11" s="13"/>
      <c r="U11" s="8"/>
    </row>
    <row r="12" spans="1:21" x14ac:dyDescent="0.2">
      <c r="A12" s="6"/>
      <c r="B12" s="6"/>
      <c r="C12" s="6"/>
      <c r="D12" s="7"/>
      <c r="E12" s="7"/>
      <c r="F12" s="7"/>
      <c r="G12" s="6"/>
      <c r="H12" s="7"/>
      <c r="I12" s="7"/>
      <c r="J12" s="3" t="str">
        <f>IF(A12="","",VLOOKUP(MIN(H12,(I12-1)),'Allowed Skills'!D$2:E$10,2,FALSE))</f>
        <v/>
      </c>
      <c r="K12" s="7"/>
      <c r="L12" s="7" t="s">
        <v>15</v>
      </c>
      <c r="M12" s="3" t="str">
        <f t="shared" si="0"/>
        <v>0</v>
      </c>
      <c r="N12" s="3">
        <f t="shared" si="1"/>
        <v>0</v>
      </c>
      <c r="O12" s="7"/>
      <c r="P12" s="3">
        <f t="shared" si="2"/>
        <v>0</v>
      </c>
      <c r="Q12" s="3">
        <f t="shared" si="4"/>
        <v>0</v>
      </c>
      <c r="R12" s="3" t="str">
        <f>IF(A12="","",VLOOKUP(H12,'Skill Multiplier'!$A$1:$J$10,I12+2))</f>
        <v/>
      </c>
      <c r="S12" s="3" t="str">
        <f t="shared" si="3"/>
        <v/>
      </c>
      <c r="T12" s="13"/>
      <c r="U12" s="8"/>
    </row>
    <row r="13" spans="1:21" x14ac:dyDescent="0.2">
      <c r="A13" s="6"/>
      <c r="B13" s="6"/>
      <c r="C13" s="6"/>
      <c r="D13" s="7"/>
      <c r="E13" s="7"/>
      <c r="F13" s="7"/>
      <c r="G13" s="6"/>
      <c r="H13" s="7"/>
      <c r="I13" s="7"/>
      <c r="J13" s="3" t="str">
        <f>IF(A13="","",VLOOKUP(MIN(H13,(I13-1)),'Allowed Skills'!D$2:E$10,2,FALSE))</f>
        <v/>
      </c>
      <c r="K13" s="7"/>
      <c r="L13" s="7" t="s">
        <v>15</v>
      </c>
      <c r="M13" s="3" t="str">
        <f t="shared" si="0"/>
        <v>0</v>
      </c>
      <c r="N13" s="3">
        <f t="shared" si="1"/>
        <v>0</v>
      </c>
      <c r="O13" s="7"/>
      <c r="P13" s="3">
        <f t="shared" si="2"/>
        <v>0</v>
      </c>
      <c r="Q13" s="3">
        <f t="shared" si="4"/>
        <v>0</v>
      </c>
      <c r="R13" s="3" t="str">
        <f>IF(A13="","",VLOOKUP(H13,'Skill Multiplier'!$A$1:$J$10,I13+2))</f>
        <v/>
      </c>
      <c r="S13" s="3" t="str">
        <f t="shared" si="3"/>
        <v/>
      </c>
      <c r="T13" s="13"/>
      <c r="U13" s="8"/>
    </row>
    <row r="14" spans="1:21" ht="68" x14ac:dyDescent="0.2">
      <c r="A14" s="18" t="s">
        <v>39</v>
      </c>
      <c r="B14" s="19"/>
      <c r="C14" s="19"/>
      <c r="D14" s="19"/>
      <c r="E14" s="20"/>
      <c r="F14" s="5" t="s">
        <v>8</v>
      </c>
      <c r="G14" s="16" t="s">
        <v>4</v>
      </c>
      <c r="H14" s="4" t="s">
        <v>13</v>
      </c>
      <c r="I14" s="4" t="s">
        <v>13</v>
      </c>
      <c r="J14" s="4"/>
      <c r="K14" s="5" t="s">
        <v>9</v>
      </c>
      <c r="L14" s="4" t="s">
        <v>14</v>
      </c>
      <c r="M14" s="5" t="s">
        <v>40</v>
      </c>
      <c r="N14" s="5" t="s">
        <v>46</v>
      </c>
      <c r="O14" s="4"/>
      <c r="P14" s="4"/>
      <c r="Q14" s="5" t="s">
        <v>44</v>
      </c>
      <c r="R14" s="4"/>
      <c r="S14" s="5" t="s">
        <v>45</v>
      </c>
      <c r="T14" s="18" t="s">
        <v>91</v>
      </c>
      <c r="U14" s="20"/>
    </row>
    <row r="15" spans="1:21" x14ac:dyDescent="0.2">
      <c r="A15" s="21"/>
      <c r="B15" s="22"/>
      <c r="C15" s="22"/>
      <c r="D15" s="22"/>
      <c r="E15" s="23"/>
      <c r="F15" s="3">
        <f>SUM(F2:F13)</f>
        <v>0</v>
      </c>
      <c r="G15" s="17"/>
      <c r="H15" s="3">
        <f>ROUND(AVERAGE(H2:H13,0),0)</f>
        <v>0</v>
      </c>
      <c r="I15" s="3">
        <f>ROUND(AVERAGE(I2:I13,0),0)</f>
        <v>0</v>
      </c>
      <c r="J15" s="3"/>
      <c r="K15" s="3">
        <f>SUM(K2:K13)</f>
        <v>0</v>
      </c>
      <c r="L15" s="3">
        <f>COUNTIF(L2:L13,"Y")</f>
        <v>0</v>
      </c>
      <c r="M15" s="3">
        <f>SUM(M2:M13)</f>
        <v>0</v>
      </c>
      <c r="N15" s="4">
        <f>SUM(N2:N13)</f>
        <v>0</v>
      </c>
      <c r="O15" s="3"/>
      <c r="P15" s="3"/>
      <c r="Q15" s="4">
        <f>SUM(Q2:Q13)</f>
        <v>0</v>
      </c>
      <c r="R15" s="3"/>
      <c r="S15" s="4">
        <f>SUM(S2:S13)</f>
        <v>0</v>
      </c>
      <c r="T15" s="21"/>
      <c r="U15" s="23"/>
    </row>
  </sheetData>
  <sheetProtection sheet="1" objects="1" scenarios="1"/>
  <mergeCells count="3">
    <mergeCell ref="G14:G15"/>
    <mergeCell ref="A14:E15"/>
    <mergeCell ref="T14:U15"/>
  </mergeCells>
  <pageMargins left="0.7" right="0.7" top="0.75" bottom="0.75" header="0.3" footer="0.3"/>
  <pageSetup paperSize="9" orientation="portrait" r:id="rId1"/>
  <ignoredErrors>
    <ignoredError sqref="N2:N13" unlockedFormula="1"/>
  </ignoredErrors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A90D919-DDAC-914C-926D-15D1FB7515E9}">
          <x14:formula1>
            <xm:f>'Allowed Skills'!$A$2:$A$11</xm:f>
          </x14:formula1>
          <xm:sqref>H2:H13</xm:sqref>
        </x14:dataValidation>
        <x14:dataValidation type="list" allowBlank="1" showInputMessage="1" showErrorMessage="1" xr:uid="{60C3C479-2579-2340-A660-12F2E5274F90}">
          <x14:formula1>
            <xm:f>'Allowed Skills'!$B$2:$B$11</xm:f>
          </x14:formula1>
          <xm:sqref>I2:I13</xm:sqref>
        </x14:dataValidation>
        <x14:dataValidation type="list" allowBlank="1" showInputMessage="1" showErrorMessage="1" xr:uid="{58931E3A-B7DF-4D9E-9FC1-234610C1E7BF}">
          <x14:formula1>
            <xm:f>'Allowed Skills'!$I$3:$I$4</xm:f>
          </x14:formula1>
          <xm:sqref>L2:L13</xm:sqref>
        </x14:dataValidation>
        <x14:dataValidation type="list" allowBlank="1" showInputMessage="1" showErrorMessage="1" xr:uid="{BAC16784-4634-4B4A-8F48-A01F60A1CA67}">
          <x14:formula1>
            <xm:f>'Allowed Skills'!$G$2:$G$8</xm:f>
          </x14:formula1>
          <xm:sqref>O2:O13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1CB4D-4F2A-C247-B25B-DED09D1630F1}">
  <dimension ref="A1:U15"/>
  <sheetViews>
    <sheetView zoomScale="110" zoomScaleNormal="110" workbookViewId="0">
      <selection activeCell="M1" sqref="M1:M15"/>
    </sheetView>
  </sheetViews>
  <sheetFormatPr baseColWidth="10" defaultColWidth="11.1640625" defaultRowHeight="16" x14ac:dyDescent="0.2"/>
  <cols>
    <col min="1" max="1" width="26.83203125" bestFit="1" customWidth="1"/>
    <col min="2" max="2" width="21.1640625" customWidth="1"/>
    <col min="3" max="3" width="14.83203125" customWidth="1"/>
    <col min="4" max="4" width="4.1640625" style="1" bestFit="1" customWidth="1"/>
    <col min="5" max="5" width="14.83203125" style="1" customWidth="1"/>
    <col min="6" max="6" width="7.83203125" style="1" customWidth="1"/>
    <col min="7" max="7" width="19.6640625" style="1" customWidth="1"/>
    <col min="8" max="8" width="8.33203125" style="1" customWidth="1"/>
    <col min="9" max="9" width="8.83203125" style="1" customWidth="1"/>
    <col min="10" max="10" width="9.83203125" style="1" customWidth="1"/>
    <col min="11" max="11" width="9.33203125" style="1" customWidth="1"/>
    <col min="12" max="12" width="6.6640625" style="1" customWidth="1"/>
    <col min="13" max="13" width="7.6640625" style="1" customWidth="1"/>
    <col min="14" max="14" width="8.6640625" style="1" customWidth="1"/>
    <col min="15" max="15" width="9.5" style="1" bestFit="1" customWidth="1"/>
    <col min="16" max="17" width="9" style="1" customWidth="1"/>
    <col min="18" max="18" width="9.33203125" style="1" customWidth="1"/>
    <col min="19" max="19" width="10.5" style="1" customWidth="1"/>
    <col min="20" max="20" width="34.6640625" style="1" customWidth="1"/>
    <col min="21" max="21" width="34" style="2" customWidth="1"/>
  </cols>
  <sheetData>
    <row r="1" spans="1:21" ht="51" x14ac:dyDescent="0.2">
      <c r="A1" s="14" t="s">
        <v>16</v>
      </c>
      <c r="B1" s="14" t="s">
        <v>20</v>
      </c>
      <c r="C1" s="14" t="s">
        <v>21</v>
      </c>
      <c r="D1" s="15" t="s">
        <v>19</v>
      </c>
      <c r="E1" s="15" t="s">
        <v>11</v>
      </c>
      <c r="F1" s="15" t="s">
        <v>2</v>
      </c>
      <c r="G1" s="15" t="s">
        <v>1</v>
      </c>
      <c r="H1" s="15" t="s">
        <v>0</v>
      </c>
      <c r="I1" s="15" t="s">
        <v>5</v>
      </c>
      <c r="J1" s="15" t="s">
        <v>23</v>
      </c>
      <c r="K1" s="15" t="s">
        <v>6</v>
      </c>
      <c r="L1" s="15" t="s">
        <v>10</v>
      </c>
      <c r="M1" s="15" t="s">
        <v>7</v>
      </c>
      <c r="N1" s="15" t="s">
        <v>41</v>
      </c>
      <c r="O1" s="15" t="s">
        <v>32</v>
      </c>
      <c r="P1" s="15" t="s">
        <v>18</v>
      </c>
      <c r="Q1" s="15" t="s">
        <v>42</v>
      </c>
      <c r="R1" s="15" t="s">
        <v>3</v>
      </c>
      <c r="S1" s="15" t="s">
        <v>43</v>
      </c>
      <c r="T1" s="14" t="s">
        <v>22</v>
      </c>
      <c r="U1" s="15" t="s">
        <v>4</v>
      </c>
    </row>
    <row r="2" spans="1:21" ht="34" x14ac:dyDescent="0.2">
      <c r="A2" s="6" t="s">
        <v>49</v>
      </c>
      <c r="B2" s="6" t="s">
        <v>50</v>
      </c>
      <c r="C2" s="6" t="s">
        <v>51</v>
      </c>
      <c r="D2" s="7">
        <v>90</v>
      </c>
      <c r="E2" s="7" t="s">
        <v>52</v>
      </c>
      <c r="F2" s="7">
        <v>1597</v>
      </c>
      <c r="G2" s="6" t="s">
        <v>53</v>
      </c>
      <c r="H2" s="7">
        <v>3</v>
      </c>
      <c r="I2" s="7">
        <v>4</v>
      </c>
      <c r="J2" s="3" t="str">
        <f>VLOOKUP(MIN(H2,(I2-1)),'Allowed Skills'!D$2:E$10,2,FALSE)</f>
        <v>Veteran</v>
      </c>
      <c r="K2" s="7">
        <v>34</v>
      </c>
      <c r="L2" s="7" t="s">
        <v>17</v>
      </c>
      <c r="M2" s="3">
        <f t="shared" ref="M2:M13" si="0">IF(L2="Y",SUM(K$2:K$13),"0")</f>
        <v>56</v>
      </c>
      <c r="N2" s="7">
        <f t="shared" ref="N2:N13" si="1">F2+M2</f>
        <v>1653</v>
      </c>
      <c r="O2" s="7"/>
      <c r="P2" s="3">
        <f t="shared" ref="P2:P13" si="2">ROUND(0.05*SUMIF(O$2:O$13,O2,N$2:N$13),0)</f>
        <v>0</v>
      </c>
      <c r="Q2" s="3">
        <f>P2+N2</f>
        <v>1653</v>
      </c>
      <c r="R2" s="3">
        <f>VLOOKUP(H2,'Skill Multiplier'!$A$1:$J$10,I2+2)</f>
        <v>1.32</v>
      </c>
      <c r="S2" s="3">
        <f t="shared" ref="S2:S13" si="3">ROUND(Q2*R2,0)</f>
        <v>2182</v>
      </c>
      <c r="T2" s="13" t="s">
        <v>54</v>
      </c>
      <c r="U2" s="8" t="s">
        <v>55</v>
      </c>
    </row>
    <row r="3" spans="1:21" ht="17" x14ac:dyDescent="0.2">
      <c r="A3" s="6" t="s">
        <v>56</v>
      </c>
      <c r="B3" s="6" t="s">
        <v>50</v>
      </c>
      <c r="C3" s="6" t="s">
        <v>51</v>
      </c>
      <c r="D3" s="7">
        <v>60</v>
      </c>
      <c r="E3" s="7" t="s">
        <v>57</v>
      </c>
      <c r="F3" s="7">
        <v>1941</v>
      </c>
      <c r="G3" s="6" t="s">
        <v>58</v>
      </c>
      <c r="H3" s="7">
        <v>4</v>
      </c>
      <c r="I3" s="7">
        <v>5</v>
      </c>
      <c r="J3" s="3" t="str">
        <f>VLOOKUP(MIN(H3,(I3-1)),'Allowed Skills'!D$2:E$10,2,FALSE)</f>
        <v>Regular</v>
      </c>
      <c r="K3" s="7"/>
      <c r="L3" s="7" t="s">
        <v>15</v>
      </c>
      <c r="M3" s="3" t="str">
        <f t="shared" si="0"/>
        <v>0</v>
      </c>
      <c r="N3" s="7">
        <f t="shared" si="1"/>
        <v>1941</v>
      </c>
      <c r="O3" s="7"/>
      <c r="P3" s="3">
        <f t="shared" si="2"/>
        <v>0</v>
      </c>
      <c r="Q3" s="3">
        <f t="shared" ref="Q3:Q13" si="4">P3+N3</f>
        <v>1941</v>
      </c>
      <c r="R3" s="3">
        <f>VLOOKUP(H3,'Skill Multiplier'!$A$1:$J$10,I3+2)</f>
        <v>1</v>
      </c>
      <c r="S3" s="3">
        <f t="shared" si="3"/>
        <v>1941</v>
      </c>
      <c r="T3" s="13"/>
      <c r="U3" s="8" t="s">
        <v>59</v>
      </c>
    </row>
    <row r="4" spans="1:21" ht="17" x14ac:dyDescent="0.2">
      <c r="A4" s="6" t="s">
        <v>60</v>
      </c>
      <c r="B4" s="6" t="s">
        <v>50</v>
      </c>
      <c r="C4" s="6" t="s">
        <v>51</v>
      </c>
      <c r="D4" s="7">
        <v>50</v>
      </c>
      <c r="E4" s="7" t="s">
        <v>61</v>
      </c>
      <c r="F4" s="7">
        <v>1323</v>
      </c>
      <c r="G4" s="6" t="s">
        <v>62</v>
      </c>
      <c r="H4" s="7">
        <v>4</v>
      </c>
      <c r="I4" s="7">
        <v>5</v>
      </c>
      <c r="J4" s="3" t="str">
        <f>VLOOKUP(MIN(H4,(I4-1)),'Allowed Skills'!D$2:E$10,2,FALSE)</f>
        <v>Regular</v>
      </c>
      <c r="K4" s="7"/>
      <c r="L4" s="7" t="s">
        <v>15</v>
      </c>
      <c r="M4" s="3" t="str">
        <f t="shared" si="0"/>
        <v>0</v>
      </c>
      <c r="N4" s="7">
        <f t="shared" si="1"/>
        <v>1323</v>
      </c>
      <c r="O4" s="7"/>
      <c r="P4" s="3">
        <f t="shared" si="2"/>
        <v>0</v>
      </c>
      <c r="Q4" s="3">
        <f t="shared" si="4"/>
        <v>1323</v>
      </c>
      <c r="R4" s="3">
        <f>VLOOKUP(H4,'Skill Multiplier'!$A$1:$J$10,I4+2)</f>
        <v>1</v>
      </c>
      <c r="S4" s="3">
        <f t="shared" si="3"/>
        <v>1323</v>
      </c>
      <c r="T4" s="13" t="s">
        <v>63</v>
      </c>
      <c r="U4" s="8" t="s">
        <v>59</v>
      </c>
    </row>
    <row r="5" spans="1:21" ht="17" x14ac:dyDescent="0.2">
      <c r="A5" s="6" t="s">
        <v>64</v>
      </c>
      <c r="B5" s="6" t="s">
        <v>50</v>
      </c>
      <c r="C5" s="6" t="s">
        <v>51</v>
      </c>
      <c r="D5" s="7">
        <v>25</v>
      </c>
      <c r="E5" s="7" t="s">
        <v>65</v>
      </c>
      <c r="F5" s="7">
        <v>490</v>
      </c>
      <c r="G5" s="6" t="s">
        <v>66</v>
      </c>
      <c r="H5" s="7">
        <v>4</v>
      </c>
      <c r="I5" s="7">
        <v>5</v>
      </c>
      <c r="J5" s="3" t="str">
        <f>VLOOKUP(MIN(H5,(I5-1)),'Allowed Skills'!D$2:E$10,2,FALSE)</f>
        <v>Regular</v>
      </c>
      <c r="K5" s="7"/>
      <c r="L5" s="7" t="s">
        <v>15</v>
      </c>
      <c r="M5" s="3" t="str">
        <f t="shared" si="0"/>
        <v>0</v>
      </c>
      <c r="N5" s="7">
        <f t="shared" si="1"/>
        <v>490</v>
      </c>
      <c r="O5" s="7"/>
      <c r="P5" s="3">
        <f t="shared" si="2"/>
        <v>0</v>
      </c>
      <c r="Q5" s="3">
        <f t="shared" si="4"/>
        <v>490</v>
      </c>
      <c r="R5" s="3">
        <f>VLOOKUP(H5,'Skill Multiplier'!$A$1:$J$10,I5+2)</f>
        <v>1</v>
      </c>
      <c r="S5" s="3">
        <f t="shared" si="3"/>
        <v>490</v>
      </c>
      <c r="T5" s="13"/>
      <c r="U5" s="8" t="s">
        <v>59</v>
      </c>
    </row>
    <row r="6" spans="1:21" ht="17" x14ac:dyDescent="0.2">
      <c r="A6" s="6" t="s">
        <v>67</v>
      </c>
      <c r="B6" s="6" t="s">
        <v>50</v>
      </c>
      <c r="C6" s="6" t="s">
        <v>51</v>
      </c>
      <c r="D6" s="7">
        <v>70</v>
      </c>
      <c r="E6" s="7" t="s">
        <v>61</v>
      </c>
      <c r="F6" s="7">
        <v>1406</v>
      </c>
      <c r="G6" s="6" t="s">
        <v>68</v>
      </c>
      <c r="H6" s="7">
        <v>3</v>
      </c>
      <c r="I6" s="7">
        <v>5</v>
      </c>
      <c r="J6" s="3" t="str">
        <f>VLOOKUP(MIN(H6,(I6-1)),'Allowed Skills'!D$2:E$10,2,FALSE)</f>
        <v>Veteran</v>
      </c>
      <c r="K6" s="7">
        <v>11</v>
      </c>
      <c r="L6" s="7" t="s">
        <v>17</v>
      </c>
      <c r="M6" s="3">
        <f t="shared" si="0"/>
        <v>56</v>
      </c>
      <c r="N6" s="7">
        <f t="shared" si="1"/>
        <v>1462</v>
      </c>
      <c r="O6" s="7"/>
      <c r="P6" s="3">
        <f t="shared" si="2"/>
        <v>0</v>
      </c>
      <c r="Q6" s="3">
        <f t="shared" si="4"/>
        <v>1462</v>
      </c>
      <c r="R6" s="3">
        <f>VLOOKUP(H6,'Skill Multiplier'!$A$1:$J$10,I6+2)</f>
        <v>1.2</v>
      </c>
      <c r="S6" s="3">
        <f t="shared" si="3"/>
        <v>1754</v>
      </c>
      <c r="T6" s="13" t="s">
        <v>69</v>
      </c>
      <c r="U6" s="8" t="s">
        <v>70</v>
      </c>
    </row>
    <row r="7" spans="1:21" ht="17" x14ac:dyDescent="0.2">
      <c r="A7" s="6" t="s">
        <v>71</v>
      </c>
      <c r="B7" s="6" t="s">
        <v>50</v>
      </c>
      <c r="C7" s="6" t="s">
        <v>51</v>
      </c>
      <c r="D7" s="7">
        <v>45</v>
      </c>
      <c r="E7" s="7" t="s">
        <v>72</v>
      </c>
      <c r="F7" s="7">
        <v>1006</v>
      </c>
      <c r="G7" s="6" t="s">
        <v>73</v>
      </c>
      <c r="H7" s="7">
        <v>4</v>
      </c>
      <c r="I7" s="7">
        <v>5</v>
      </c>
      <c r="J7" s="3" t="str">
        <f>VLOOKUP(MIN(H7,(I7-1)),'Allowed Skills'!D$2:E$10,2,FALSE)</f>
        <v>Regular</v>
      </c>
      <c r="K7" s="7">
        <v>11</v>
      </c>
      <c r="L7" s="7" t="s">
        <v>15</v>
      </c>
      <c r="M7" s="3" t="str">
        <f t="shared" si="0"/>
        <v>0</v>
      </c>
      <c r="N7" s="7">
        <f t="shared" si="1"/>
        <v>1006</v>
      </c>
      <c r="O7" s="7"/>
      <c r="P7" s="3">
        <f t="shared" si="2"/>
        <v>0</v>
      </c>
      <c r="Q7" s="3">
        <f t="shared" si="4"/>
        <v>1006</v>
      </c>
      <c r="R7" s="3">
        <f>VLOOKUP(H7,'Skill Multiplier'!$A$1:$J$10,I7+2)</f>
        <v>1</v>
      </c>
      <c r="S7" s="3">
        <f t="shared" si="3"/>
        <v>1006</v>
      </c>
      <c r="T7" s="13" t="s">
        <v>74</v>
      </c>
      <c r="U7" s="8" t="s">
        <v>75</v>
      </c>
    </row>
    <row r="8" spans="1:21" ht="17" x14ac:dyDescent="0.2">
      <c r="A8" s="6" t="s">
        <v>76</v>
      </c>
      <c r="B8" s="6" t="s">
        <v>50</v>
      </c>
      <c r="C8" s="6" t="s">
        <v>51</v>
      </c>
      <c r="D8" s="7">
        <v>40</v>
      </c>
      <c r="E8" s="7" t="s">
        <v>65</v>
      </c>
      <c r="F8" s="7">
        <v>873</v>
      </c>
      <c r="G8" s="6" t="s">
        <v>77</v>
      </c>
      <c r="H8" s="7">
        <v>4</v>
      </c>
      <c r="I8" s="7">
        <v>5</v>
      </c>
      <c r="J8" s="3" t="str">
        <f>VLOOKUP(MIN(H8,(I8-1)),'Allowed Skills'!D$2:E$10,2,FALSE)</f>
        <v>Regular</v>
      </c>
      <c r="K8" s="7"/>
      <c r="L8" s="7" t="s">
        <v>17</v>
      </c>
      <c r="M8" s="3">
        <f t="shared" si="0"/>
        <v>56</v>
      </c>
      <c r="N8" s="7">
        <f t="shared" si="1"/>
        <v>929</v>
      </c>
      <c r="O8" s="7"/>
      <c r="P8" s="3">
        <f t="shared" si="2"/>
        <v>0</v>
      </c>
      <c r="Q8" s="3">
        <f t="shared" si="4"/>
        <v>929</v>
      </c>
      <c r="R8" s="3">
        <f>VLOOKUP(H8,'Skill Multiplier'!$A$1:$J$10,I8+2)</f>
        <v>1</v>
      </c>
      <c r="S8" s="3">
        <f t="shared" si="3"/>
        <v>929</v>
      </c>
      <c r="T8" s="13"/>
      <c r="U8" s="8" t="s">
        <v>75</v>
      </c>
    </row>
    <row r="9" spans="1:21" ht="17" x14ac:dyDescent="0.2">
      <c r="A9" s="6" t="s">
        <v>78</v>
      </c>
      <c r="B9" s="6" t="s">
        <v>50</v>
      </c>
      <c r="C9" s="6" t="s">
        <v>51</v>
      </c>
      <c r="D9" s="7">
        <v>35</v>
      </c>
      <c r="E9" s="7" t="s">
        <v>65</v>
      </c>
      <c r="F9" s="7">
        <v>680</v>
      </c>
      <c r="G9" s="6" t="s">
        <v>79</v>
      </c>
      <c r="H9" s="7">
        <v>4</v>
      </c>
      <c r="I9" s="7">
        <v>5</v>
      </c>
      <c r="J9" s="3" t="str">
        <f>VLOOKUP(MIN(H9,(I9-1)),'Allowed Skills'!D$2:E$10,2,FALSE)</f>
        <v>Regular</v>
      </c>
      <c r="K9" s="7"/>
      <c r="L9" s="7" t="s">
        <v>17</v>
      </c>
      <c r="M9" s="3">
        <f t="shared" si="0"/>
        <v>56</v>
      </c>
      <c r="N9" s="7">
        <f t="shared" si="1"/>
        <v>736</v>
      </c>
      <c r="O9" s="7"/>
      <c r="P9" s="3">
        <f t="shared" si="2"/>
        <v>0</v>
      </c>
      <c r="Q9" s="3">
        <f t="shared" si="4"/>
        <v>736</v>
      </c>
      <c r="R9" s="3">
        <f>VLOOKUP(H9,'Skill Multiplier'!$A$1:$J$10,I9+2)</f>
        <v>1</v>
      </c>
      <c r="S9" s="3">
        <f t="shared" si="3"/>
        <v>736</v>
      </c>
      <c r="T9" s="13"/>
      <c r="U9" s="8" t="s">
        <v>75</v>
      </c>
    </row>
    <row r="10" spans="1:21" ht="17" x14ac:dyDescent="0.2">
      <c r="A10" s="6" t="s">
        <v>80</v>
      </c>
      <c r="B10" s="6" t="s">
        <v>50</v>
      </c>
      <c r="C10" s="6" t="s">
        <v>81</v>
      </c>
      <c r="D10" s="7">
        <v>4</v>
      </c>
      <c r="E10" s="7" t="s">
        <v>82</v>
      </c>
      <c r="F10" s="7">
        <v>126</v>
      </c>
      <c r="G10" s="6" t="s">
        <v>83</v>
      </c>
      <c r="H10" s="7">
        <v>4</v>
      </c>
      <c r="I10" s="7">
        <v>4</v>
      </c>
      <c r="J10" s="3" t="str">
        <f>VLOOKUP(MIN(H10,(I10-1)),'Allowed Skills'!D$2:E$10,2,FALSE)</f>
        <v>Veteran</v>
      </c>
      <c r="K10" s="7"/>
      <c r="L10" s="7" t="s">
        <v>15</v>
      </c>
      <c r="M10" s="3" t="str">
        <f t="shared" si="0"/>
        <v>0</v>
      </c>
      <c r="N10" s="7">
        <f t="shared" si="1"/>
        <v>126</v>
      </c>
      <c r="O10" s="7"/>
      <c r="P10" s="3">
        <f t="shared" si="2"/>
        <v>0</v>
      </c>
      <c r="Q10" s="3">
        <f t="shared" si="4"/>
        <v>126</v>
      </c>
      <c r="R10" s="3">
        <f>VLOOKUP(H10,'Skill Multiplier'!$A$1:$J$10,I10+2)</f>
        <v>1.1000000000000001</v>
      </c>
      <c r="S10" s="3">
        <f t="shared" si="3"/>
        <v>139</v>
      </c>
      <c r="T10" s="13"/>
      <c r="U10" s="8" t="s">
        <v>84</v>
      </c>
    </row>
    <row r="11" spans="1:21" ht="17" x14ac:dyDescent="0.2">
      <c r="A11" s="6" t="s">
        <v>80</v>
      </c>
      <c r="B11" s="6" t="s">
        <v>50</v>
      </c>
      <c r="C11" s="6" t="s">
        <v>81</v>
      </c>
      <c r="D11" s="7">
        <v>4</v>
      </c>
      <c r="E11" s="7" t="s">
        <v>82</v>
      </c>
      <c r="F11" s="7">
        <v>126</v>
      </c>
      <c r="G11" s="6" t="s">
        <v>85</v>
      </c>
      <c r="H11" s="7">
        <v>4</v>
      </c>
      <c r="I11" s="7">
        <v>4</v>
      </c>
      <c r="J11" s="3" t="str">
        <f>VLOOKUP(MIN(H11,(I11-1)),'Allowed Skills'!D$2:E$10,2,FALSE)</f>
        <v>Veteran</v>
      </c>
      <c r="K11" s="7"/>
      <c r="L11" s="7" t="s">
        <v>15</v>
      </c>
      <c r="M11" s="3" t="str">
        <f t="shared" si="0"/>
        <v>0</v>
      </c>
      <c r="N11" s="7">
        <f t="shared" si="1"/>
        <v>126</v>
      </c>
      <c r="O11" s="7"/>
      <c r="P11" s="3">
        <f t="shared" si="2"/>
        <v>0</v>
      </c>
      <c r="Q11" s="3">
        <f t="shared" si="4"/>
        <v>126</v>
      </c>
      <c r="R11" s="3">
        <f>VLOOKUP(H11,'Skill Multiplier'!$A$1:$J$10,I11+2)</f>
        <v>1.1000000000000001</v>
      </c>
      <c r="S11" s="3">
        <f t="shared" si="3"/>
        <v>139</v>
      </c>
      <c r="T11" s="13"/>
      <c r="U11" s="8" t="s">
        <v>86</v>
      </c>
    </row>
    <row r="12" spans="1:21" ht="17" x14ac:dyDescent="0.2">
      <c r="A12" s="6" t="s">
        <v>80</v>
      </c>
      <c r="B12" s="6" t="s">
        <v>50</v>
      </c>
      <c r="C12" s="6" t="s">
        <v>81</v>
      </c>
      <c r="D12" s="7">
        <v>4</v>
      </c>
      <c r="E12" s="7" t="s">
        <v>82</v>
      </c>
      <c r="F12" s="7">
        <v>126</v>
      </c>
      <c r="G12" s="6" t="s">
        <v>87</v>
      </c>
      <c r="H12" s="7">
        <v>4</v>
      </c>
      <c r="I12" s="7">
        <v>4</v>
      </c>
      <c r="J12" s="3" t="str">
        <f>VLOOKUP(MIN(H12,(I12-1)),'Allowed Skills'!D$2:E$10,2,FALSE)</f>
        <v>Veteran</v>
      </c>
      <c r="K12" s="7"/>
      <c r="L12" s="7" t="s">
        <v>15</v>
      </c>
      <c r="M12" s="3" t="str">
        <f t="shared" si="0"/>
        <v>0</v>
      </c>
      <c r="N12" s="7">
        <f t="shared" si="1"/>
        <v>126</v>
      </c>
      <c r="O12" s="7"/>
      <c r="P12" s="3">
        <f t="shared" si="2"/>
        <v>0</v>
      </c>
      <c r="Q12" s="3">
        <f t="shared" si="4"/>
        <v>126</v>
      </c>
      <c r="R12" s="3">
        <f>VLOOKUP(H12,'Skill Multiplier'!$A$1:$J$10,I12+2)</f>
        <v>1.1000000000000001</v>
      </c>
      <c r="S12" s="3">
        <f t="shared" si="3"/>
        <v>139</v>
      </c>
      <c r="T12" s="13"/>
      <c r="U12" s="8" t="s">
        <v>88</v>
      </c>
    </row>
    <row r="13" spans="1:21" ht="17" x14ac:dyDescent="0.2">
      <c r="A13" s="6" t="s">
        <v>80</v>
      </c>
      <c r="B13" s="6" t="s">
        <v>50</v>
      </c>
      <c r="C13" s="6" t="s">
        <v>81</v>
      </c>
      <c r="D13" s="7">
        <v>4</v>
      </c>
      <c r="E13" s="7" t="s">
        <v>82</v>
      </c>
      <c r="F13" s="7">
        <v>126</v>
      </c>
      <c r="G13" s="6" t="s">
        <v>89</v>
      </c>
      <c r="H13" s="7">
        <v>4</v>
      </c>
      <c r="I13" s="7">
        <v>4</v>
      </c>
      <c r="J13" s="3" t="str">
        <f>VLOOKUP(MIN(H13,(I13-1)),'Allowed Skills'!D$2:E$10,2,FALSE)</f>
        <v>Veteran</v>
      </c>
      <c r="K13" s="7"/>
      <c r="L13" s="7" t="s">
        <v>15</v>
      </c>
      <c r="M13" s="3" t="str">
        <f t="shared" si="0"/>
        <v>0</v>
      </c>
      <c r="N13" s="7">
        <f t="shared" si="1"/>
        <v>126</v>
      </c>
      <c r="O13" s="7"/>
      <c r="P13" s="3">
        <f t="shared" si="2"/>
        <v>0</v>
      </c>
      <c r="Q13" s="3">
        <f t="shared" si="4"/>
        <v>126</v>
      </c>
      <c r="R13" s="3">
        <f>VLOOKUP(H13,'Skill Multiplier'!$A$1:$J$10,I13+2)</f>
        <v>1.1000000000000001</v>
      </c>
      <c r="S13" s="3">
        <f t="shared" si="3"/>
        <v>139</v>
      </c>
      <c r="T13" s="13"/>
      <c r="U13" s="8" t="s">
        <v>90</v>
      </c>
    </row>
    <row r="14" spans="1:21" ht="68" x14ac:dyDescent="0.2">
      <c r="A14" s="18" t="s">
        <v>39</v>
      </c>
      <c r="B14" s="19"/>
      <c r="C14" s="19"/>
      <c r="D14" s="19"/>
      <c r="E14" s="20"/>
      <c r="F14" s="5" t="s">
        <v>8</v>
      </c>
      <c r="G14" s="16" t="s">
        <v>4</v>
      </c>
      <c r="H14" s="4" t="s">
        <v>13</v>
      </c>
      <c r="I14" s="4" t="s">
        <v>13</v>
      </c>
      <c r="J14" s="4"/>
      <c r="K14" s="5" t="s">
        <v>9</v>
      </c>
      <c r="L14" s="4" t="s">
        <v>14</v>
      </c>
      <c r="M14" s="5" t="s">
        <v>40</v>
      </c>
      <c r="N14" s="5" t="s">
        <v>46</v>
      </c>
      <c r="O14" s="4"/>
      <c r="P14" s="4"/>
      <c r="Q14" s="5" t="s">
        <v>44</v>
      </c>
      <c r="R14" s="4"/>
      <c r="S14" s="5" t="s">
        <v>45</v>
      </c>
      <c r="T14" s="18" t="s">
        <v>91</v>
      </c>
      <c r="U14" s="20"/>
    </row>
    <row r="15" spans="1:21" x14ac:dyDescent="0.2">
      <c r="A15" s="21"/>
      <c r="B15" s="22"/>
      <c r="C15" s="22"/>
      <c r="D15" s="22"/>
      <c r="E15" s="23"/>
      <c r="F15" s="3">
        <f>SUM(F2:F13)</f>
        <v>9820</v>
      </c>
      <c r="G15" s="17"/>
      <c r="H15" s="3">
        <f>ROUND(AVERAGE(H2:H13,0),0)</f>
        <v>4</v>
      </c>
      <c r="I15" s="3">
        <f>ROUND(AVERAGE(I2:I13,0),0)</f>
        <v>4</v>
      </c>
      <c r="J15" s="3"/>
      <c r="K15" s="3">
        <f>SUM(K2:K13)</f>
        <v>56</v>
      </c>
      <c r="L15" s="3">
        <f>COUNTIF(L2:L13,"Y")</f>
        <v>4</v>
      </c>
      <c r="M15" s="3">
        <f>SUM(M2:M13)</f>
        <v>224</v>
      </c>
      <c r="N15" s="4">
        <f>SUM(N2:N13)</f>
        <v>10044</v>
      </c>
      <c r="O15" s="3"/>
      <c r="P15" s="3"/>
      <c r="Q15" s="4">
        <f>SUM(Q2:Q13)</f>
        <v>10044</v>
      </c>
      <c r="R15" s="3"/>
      <c r="S15" s="4">
        <f>SUM(S2:S13)</f>
        <v>10917</v>
      </c>
      <c r="T15" s="21"/>
      <c r="U15" s="23"/>
    </row>
  </sheetData>
  <sheetProtection sheet="1" objects="1" scenarios="1"/>
  <mergeCells count="3">
    <mergeCell ref="A14:E15"/>
    <mergeCell ref="G14:G15"/>
    <mergeCell ref="T14:U15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4D05D2A-711B-7344-9774-0C44928F8B67}">
          <x14:formula1>
            <xm:f>'Allowed Skills'!$G$2:$G$8</xm:f>
          </x14:formula1>
          <xm:sqref>O2:O13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D74C5-5D0D-464B-8F91-1F92E0E65F3D}">
  <dimension ref="A1:J10"/>
  <sheetViews>
    <sheetView workbookViewId="0">
      <selection sqref="A1:J10"/>
    </sheetView>
  </sheetViews>
  <sheetFormatPr baseColWidth="10" defaultColWidth="11.1640625" defaultRowHeight="16" x14ac:dyDescent="0.2"/>
  <sheetData>
    <row r="1" spans="1:10" x14ac:dyDescent="0.2">
      <c r="A1" t="s">
        <v>0</v>
      </c>
      <c r="B1">
        <v>0</v>
      </c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</row>
    <row r="2" spans="1:10" x14ac:dyDescent="0.2">
      <c r="A2">
        <v>0</v>
      </c>
      <c r="B2">
        <v>2.42</v>
      </c>
      <c r="C2">
        <v>2.31</v>
      </c>
      <c r="D2">
        <v>2.21</v>
      </c>
      <c r="E2">
        <v>2.1</v>
      </c>
      <c r="F2">
        <v>1.93</v>
      </c>
      <c r="G2">
        <v>1.75</v>
      </c>
      <c r="H2">
        <v>1.68</v>
      </c>
      <c r="I2">
        <v>1.59</v>
      </c>
      <c r="J2">
        <v>1.5</v>
      </c>
    </row>
    <row r="3" spans="1:10" x14ac:dyDescent="0.2">
      <c r="A3">
        <v>1</v>
      </c>
      <c r="B3">
        <v>2.21</v>
      </c>
      <c r="C3">
        <v>2.11</v>
      </c>
      <c r="D3">
        <v>2.02</v>
      </c>
      <c r="E3">
        <v>1.92</v>
      </c>
      <c r="F3">
        <v>1.76</v>
      </c>
      <c r="G3">
        <v>1.6</v>
      </c>
      <c r="H3">
        <v>1.54</v>
      </c>
      <c r="I3">
        <v>1.46</v>
      </c>
      <c r="J3">
        <v>1.38</v>
      </c>
    </row>
    <row r="4" spans="1:10" x14ac:dyDescent="0.2">
      <c r="A4">
        <v>2</v>
      </c>
      <c r="B4">
        <v>1.93</v>
      </c>
      <c r="C4">
        <v>1.85</v>
      </c>
      <c r="D4">
        <v>1.76</v>
      </c>
      <c r="E4">
        <v>1.68</v>
      </c>
      <c r="F4">
        <v>1.54</v>
      </c>
      <c r="G4">
        <v>1.4</v>
      </c>
      <c r="H4">
        <v>1.35</v>
      </c>
      <c r="I4">
        <v>1.28</v>
      </c>
      <c r="J4">
        <v>1.21</v>
      </c>
    </row>
    <row r="5" spans="1:10" x14ac:dyDescent="0.2">
      <c r="A5">
        <v>3</v>
      </c>
      <c r="B5">
        <v>1.66</v>
      </c>
      <c r="C5">
        <v>1.58</v>
      </c>
      <c r="D5">
        <v>1.51</v>
      </c>
      <c r="E5">
        <v>1.44</v>
      </c>
      <c r="F5">
        <v>1.32</v>
      </c>
      <c r="G5">
        <v>1.2</v>
      </c>
      <c r="H5">
        <v>1.1599999999999999</v>
      </c>
      <c r="I5">
        <v>1.1000000000000001</v>
      </c>
      <c r="J5">
        <v>1.04</v>
      </c>
    </row>
    <row r="6" spans="1:10" x14ac:dyDescent="0.2">
      <c r="A6">
        <v>4</v>
      </c>
      <c r="B6">
        <v>1.38</v>
      </c>
      <c r="C6">
        <v>1.32</v>
      </c>
      <c r="D6">
        <v>1.26</v>
      </c>
      <c r="E6">
        <v>1.2</v>
      </c>
      <c r="F6">
        <v>1.1000000000000001</v>
      </c>
      <c r="G6">
        <v>1</v>
      </c>
      <c r="H6">
        <v>0.95</v>
      </c>
      <c r="I6">
        <v>0.9</v>
      </c>
      <c r="J6">
        <v>0.85</v>
      </c>
    </row>
    <row r="7" spans="1:10" x14ac:dyDescent="0.2">
      <c r="A7">
        <v>5</v>
      </c>
      <c r="B7">
        <v>1.31</v>
      </c>
      <c r="C7">
        <v>1.19</v>
      </c>
      <c r="D7">
        <v>1.1299999999999999</v>
      </c>
      <c r="E7">
        <v>1.08</v>
      </c>
      <c r="F7">
        <v>0.99</v>
      </c>
      <c r="G7">
        <v>0.9</v>
      </c>
      <c r="H7">
        <v>0.86</v>
      </c>
      <c r="I7">
        <v>0.81</v>
      </c>
      <c r="J7">
        <v>0.77</v>
      </c>
    </row>
    <row r="8" spans="1:10" x14ac:dyDescent="0.2">
      <c r="A8">
        <v>6</v>
      </c>
      <c r="B8">
        <v>1.24</v>
      </c>
      <c r="C8">
        <v>1.1200000000000001</v>
      </c>
      <c r="D8">
        <v>1.07</v>
      </c>
      <c r="E8">
        <v>1.02</v>
      </c>
      <c r="F8">
        <v>0.94</v>
      </c>
      <c r="G8">
        <v>0.85</v>
      </c>
      <c r="H8">
        <v>0.81</v>
      </c>
      <c r="I8">
        <v>0.77</v>
      </c>
      <c r="J8">
        <v>0.72</v>
      </c>
    </row>
    <row r="9" spans="1:10" x14ac:dyDescent="0.2">
      <c r="A9">
        <v>7</v>
      </c>
      <c r="B9">
        <v>1.17</v>
      </c>
      <c r="C9">
        <v>1.06</v>
      </c>
      <c r="D9">
        <v>1.01</v>
      </c>
      <c r="E9">
        <v>0.96</v>
      </c>
      <c r="F9">
        <v>0.88</v>
      </c>
      <c r="G9">
        <v>0.8</v>
      </c>
      <c r="H9">
        <v>0.76</v>
      </c>
      <c r="I9">
        <v>0.72</v>
      </c>
      <c r="J9">
        <v>0.68</v>
      </c>
    </row>
    <row r="10" spans="1:10" x14ac:dyDescent="0.2">
      <c r="A10">
        <v>8</v>
      </c>
      <c r="B10">
        <v>1.1000000000000001</v>
      </c>
      <c r="C10">
        <v>0.99</v>
      </c>
      <c r="D10">
        <v>0.95</v>
      </c>
      <c r="E10">
        <v>0.9</v>
      </c>
      <c r="F10">
        <v>0.83</v>
      </c>
      <c r="G10">
        <v>0.75</v>
      </c>
      <c r="H10">
        <v>0.71</v>
      </c>
      <c r="I10">
        <v>0.68</v>
      </c>
      <c r="J10">
        <v>0.64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B1E83-F171-3148-86BF-BC52A57D68C7}">
  <dimension ref="A1:I10"/>
  <sheetViews>
    <sheetView workbookViewId="0">
      <selection activeCell="U14" sqref="U14:U15"/>
    </sheetView>
  </sheetViews>
  <sheetFormatPr baseColWidth="10" defaultColWidth="11.1640625" defaultRowHeight="16" x14ac:dyDescent="0.2"/>
  <cols>
    <col min="4" max="4" width="11.1640625" style="1"/>
    <col min="7" max="7" width="16" bestFit="1" customWidth="1"/>
  </cols>
  <sheetData>
    <row r="1" spans="1:9" x14ac:dyDescent="0.2">
      <c r="A1" s="12" t="s">
        <v>0</v>
      </c>
      <c r="B1" s="12" t="s">
        <v>12</v>
      </c>
      <c r="D1" s="12" t="s">
        <v>38</v>
      </c>
      <c r="E1" s="12" t="s">
        <v>23</v>
      </c>
      <c r="G1" s="11" t="s">
        <v>37</v>
      </c>
    </row>
    <row r="2" spans="1:9" x14ac:dyDescent="0.2">
      <c r="A2" s="9">
        <v>0</v>
      </c>
      <c r="B2" s="9">
        <v>0</v>
      </c>
      <c r="D2" s="9">
        <v>0</v>
      </c>
      <c r="E2" s="9" t="s">
        <v>25</v>
      </c>
      <c r="G2" s="10"/>
    </row>
    <row r="3" spans="1:9" x14ac:dyDescent="0.2">
      <c r="A3" s="9">
        <v>1</v>
      </c>
      <c r="B3" s="9">
        <v>1</v>
      </c>
      <c r="D3" s="9">
        <v>1</v>
      </c>
      <c r="E3" s="9" t="s">
        <v>24</v>
      </c>
      <c r="G3" s="10" t="s">
        <v>33</v>
      </c>
      <c r="I3" t="s">
        <v>17</v>
      </c>
    </row>
    <row r="4" spans="1:9" x14ac:dyDescent="0.2">
      <c r="A4" s="9">
        <v>2</v>
      </c>
      <c r="B4" s="9">
        <v>2</v>
      </c>
      <c r="D4" s="9">
        <v>2</v>
      </c>
      <c r="E4" s="9" t="s">
        <v>26</v>
      </c>
      <c r="G4" s="10" t="s">
        <v>34</v>
      </c>
      <c r="I4" t="s">
        <v>15</v>
      </c>
    </row>
    <row r="5" spans="1:9" x14ac:dyDescent="0.2">
      <c r="A5" s="9">
        <v>3</v>
      </c>
      <c r="B5" s="9">
        <v>3</v>
      </c>
      <c r="D5" s="9">
        <v>3</v>
      </c>
      <c r="E5" s="9" t="s">
        <v>27</v>
      </c>
      <c r="G5" s="10" t="s">
        <v>35</v>
      </c>
    </row>
    <row r="6" spans="1:9" x14ac:dyDescent="0.2">
      <c r="A6" s="9">
        <v>4</v>
      </c>
      <c r="B6" s="9">
        <v>4</v>
      </c>
      <c r="D6" s="9">
        <v>4</v>
      </c>
      <c r="E6" s="9" t="s">
        <v>28</v>
      </c>
      <c r="G6" s="10" t="s">
        <v>36</v>
      </c>
    </row>
    <row r="7" spans="1:9" x14ac:dyDescent="0.2">
      <c r="A7" s="9">
        <v>5</v>
      </c>
      <c r="B7" s="9">
        <v>5</v>
      </c>
      <c r="D7" s="9">
        <v>5</v>
      </c>
      <c r="E7" s="9" t="s">
        <v>29</v>
      </c>
      <c r="G7" s="10" t="s">
        <v>48</v>
      </c>
    </row>
    <row r="8" spans="1:9" x14ac:dyDescent="0.2">
      <c r="A8" s="9">
        <v>6</v>
      </c>
      <c r="B8" s="9">
        <v>6</v>
      </c>
      <c r="D8" s="9">
        <v>6</v>
      </c>
      <c r="E8" s="9" t="s">
        <v>30</v>
      </c>
      <c r="G8" s="10" t="s">
        <v>47</v>
      </c>
    </row>
    <row r="9" spans="1:9" x14ac:dyDescent="0.2">
      <c r="A9" s="9">
        <v>7</v>
      </c>
      <c r="B9" s="9">
        <v>7</v>
      </c>
      <c r="D9" s="9">
        <v>7</v>
      </c>
      <c r="E9" s="9" t="s">
        <v>31</v>
      </c>
    </row>
    <row r="10" spans="1:9" x14ac:dyDescent="0.2">
      <c r="A10" s="9">
        <v>8</v>
      </c>
      <c r="B10" s="9">
        <v>8</v>
      </c>
      <c r="D10" s="9"/>
      <c r="E10" s="9"/>
    </row>
  </sheetData>
  <sheetProtection sheet="1" objects="1" scenarios="1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TO&amp;E</vt:lpstr>
      <vt:lpstr>Example</vt:lpstr>
      <vt:lpstr>Skill Multiplier</vt:lpstr>
      <vt:lpstr>Allowed Skills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Marsh</dc:creator>
  <cp:lastModifiedBy>Microsoft Office User</cp:lastModifiedBy>
  <dcterms:created xsi:type="dcterms:W3CDTF">2022-01-08T16:31:17Z</dcterms:created>
  <dcterms:modified xsi:type="dcterms:W3CDTF">2023-07-28T16:55:02Z</dcterms:modified>
</cp:coreProperties>
</file>